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gskorupski\Desktop\"/>
    </mc:Choice>
  </mc:AlternateContent>
  <xr:revisionPtr revIDLastSave="0" documentId="13_ncr:1_{79DB2366-DFD3-45E5-8B0A-A95505EE3041}" xr6:coauthVersionLast="47" xr6:coauthVersionMax="47" xr10:uidLastSave="{00000000-0000-0000-0000-000000000000}"/>
  <bookViews>
    <workbookView xWindow="-120" yWindow="-120" windowWidth="29040" windowHeight="15720" xr2:uid="{A6507C38-79E2-4F81-A8F0-59945B206385}"/>
  </bookViews>
  <sheets>
    <sheet name="Survey" sheetId="1" r:id="rId1"/>
    <sheet name="Ranking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B6" i="2"/>
  <c r="B5" i="2"/>
  <c r="B4" i="2"/>
  <c r="B1" i="2"/>
  <c r="B9" i="2"/>
  <c r="P8" i="2"/>
  <c r="B18" i="2"/>
  <c r="C18" i="2" s="1"/>
  <c r="B17" i="2"/>
  <c r="B16" i="2"/>
  <c r="C16" i="2" s="1"/>
  <c r="D16" i="2" s="1"/>
  <c r="B13" i="2"/>
  <c r="L10" i="2"/>
  <c r="P26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L9" i="2"/>
  <c r="L8" i="2"/>
  <c r="L2" i="2"/>
  <c r="B10" i="2"/>
  <c r="B24" i="2" s="1" a="1"/>
  <c r="B24" i="2" s="1"/>
  <c r="P28" i="2" l="1"/>
  <c r="P27" i="2"/>
  <c r="P29" i="2"/>
  <c r="B7" i="2"/>
  <c r="A7" i="2"/>
  <c r="A3" i="2"/>
  <c r="F44" i="1"/>
  <c r="B15" i="2" s="1"/>
  <c r="C15" i="2" s="1"/>
  <c r="Q27" i="2" l="1"/>
  <c r="Q26" i="2"/>
  <c r="Q29" i="2"/>
  <c r="Q28" i="2"/>
  <c r="D18" i="2"/>
  <c r="B20" i="2"/>
  <c r="C20" i="2" s="1"/>
  <c r="B19" i="2"/>
  <c r="B21" i="2"/>
  <c r="C21" i="2" s="1"/>
  <c r="C19" i="2" l="1"/>
  <c r="D19" i="2" s="1"/>
  <c r="C9" i="2"/>
  <c r="D9" i="2" s="1"/>
  <c r="D21" i="2"/>
  <c r="B8" i="2"/>
  <c r="C8" i="2" s="1"/>
  <c r="B11" i="2"/>
  <c r="C11" i="2" s="1"/>
  <c r="B14" i="2"/>
  <c r="C13" i="2"/>
  <c r="B12" i="2"/>
  <c r="C12" i="2" s="1"/>
  <c r="B22" i="2"/>
  <c r="D15" i="2"/>
  <c r="D20" i="2"/>
  <c r="C14" i="2" l="1"/>
  <c r="D14" i="2" s="1"/>
  <c r="D11" i="2"/>
  <c r="D13" i="2"/>
  <c r="D12" i="2"/>
  <c r="C23" i="2" l="1"/>
  <c r="D8" i="2"/>
  <c r="B23" i="2" l="1"/>
  <c r="B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<sst xmlns="http://schemas.openxmlformats.org/spreadsheetml/2006/main" count="120" uniqueCount="94">
  <si>
    <t xml:space="preserve">SUBCONTRACTOR/ VENDOR PREQUALIFICATION QUESTIONNAIRE </t>
  </si>
  <si>
    <t>All questions must be answered even if not applicable. 
Please complete the form and return it with a copy of your W-9  to prequalform@petrainc.net</t>
  </si>
  <si>
    <t>Company Name</t>
  </si>
  <si>
    <t>Phone #</t>
  </si>
  <si>
    <t>Business Address</t>
  </si>
  <si>
    <t>City</t>
  </si>
  <si>
    <t>State</t>
  </si>
  <si>
    <t>Zip</t>
  </si>
  <si>
    <t>Year Founded</t>
  </si>
  <si>
    <t xml:space="preserve">Email </t>
  </si>
  <si>
    <t>Website</t>
  </si>
  <si>
    <t>Which states can you work in?</t>
  </si>
  <si>
    <t>Licenses</t>
  </si>
  <si>
    <t>Type</t>
  </si>
  <si>
    <t>License Number</t>
  </si>
  <si>
    <t>Expiration Date</t>
  </si>
  <si>
    <t>State Issued In</t>
  </si>
  <si>
    <t>Legal Information</t>
  </si>
  <si>
    <t>Has your firm, officers, or principals been involved in any tax liens, bankruptcy, or reorganization proceedings, failed to complete any work awarded to them, defaulted, or a contract terminated for cause within the last 5 years? If yes, explain.</t>
  </si>
  <si>
    <t>Are there any judgments, tax liens, claims, lawsuits, arbitration, or mediation proceedings currently pending or outstanding against your firm, its officers, or principals? If yes, explain.</t>
  </si>
  <si>
    <t>Has your firm, its officers, or principals filed any claims, lawsuits, arbitration, or mediation proceedings concerning a construction contract within the last five years? If yes, explain.</t>
  </si>
  <si>
    <t>Explanation</t>
  </si>
  <si>
    <t>Contractor Name</t>
  </si>
  <si>
    <t>Contact Name</t>
  </si>
  <si>
    <t>Phone</t>
  </si>
  <si>
    <t>Email</t>
  </si>
  <si>
    <t>Year</t>
  </si>
  <si>
    <t>Total # of cases with days away from work</t>
  </si>
  <si>
    <t>Total # of cases with job transfer or restriction</t>
  </si>
  <si>
    <t>Total # of Deaths</t>
  </si>
  <si>
    <t>Total # of other recordable cases</t>
  </si>
  <si>
    <t>Annual average number of employees</t>
  </si>
  <si>
    <t>Total hours worked by all employees</t>
  </si>
  <si>
    <t>TRIR</t>
  </si>
  <si>
    <t>Do you have a written safety program?</t>
  </si>
  <si>
    <t>Any OSHA (Federal or State) serious, willful, and/or repeat violations in the last five years?
 If yes, explain</t>
  </si>
  <si>
    <t>Largest Contract Amounts in the last 3 years</t>
  </si>
  <si>
    <t>Project Name/General Contractor</t>
  </si>
  <si>
    <t>Largest Contract Completed</t>
  </si>
  <si>
    <t>Financial Information</t>
  </si>
  <si>
    <t>Do you have a line of credit through your bank?</t>
  </si>
  <si>
    <t>If so, what is the total value of the line?</t>
  </si>
  <si>
    <t>What is the current availability on the line?</t>
  </si>
  <si>
    <t>What is your average annual cost for the last three years?</t>
  </si>
  <si>
    <t>Can you provide a payment and performance bond?</t>
  </si>
  <si>
    <t>What is your current bond rate?</t>
  </si>
  <si>
    <t>What is your bonding capacity?</t>
  </si>
  <si>
    <t>What is your bonding aggregate?</t>
  </si>
  <si>
    <t>What is your current backlog?</t>
  </si>
  <si>
    <t>What scopes of work do you subcontract?</t>
  </si>
  <si>
    <t>The undersigned warrants and represents that the information provided herein is complete and accurate in all respects and evaluation process. </t>
  </si>
  <si>
    <t>Name and Title</t>
  </si>
  <si>
    <t>Date of Review</t>
  </si>
  <si>
    <t>Score</t>
  </si>
  <si>
    <t>Alerts</t>
  </si>
  <si>
    <t>A</t>
  </si>
  <si>
    <t>Scoring Chart</t>
  </si>
  <si>
    <t>Weighted Scoring Chart</t>
  </si>
  <si>
    <t>Weight</t>
  </si>
  <si>
    <t>Years in Business</t>
  </si>
  <si>
    <t>B</t>
  </si>
  <si>
    <t>C</t>
  </si>
  <si>
    <t>Tax liens/Bankruptcy/Lawsuits</t>
  </si>
  <si>
    <t>YES</t>
  </si>
  <si>
    <t>NO</t>
  </si>
  <si>
    <t>Largest Contract (3 yr. avg)</t>
  </si>
  <si>
    <t>D</t>
  </si>
  <si>
    <t># of Employees</t>
  </si>
  <si>
    <t>&gt;30</t>
  </si>
  <si>
    <t>Safety Current EMR</t>
  </si>
  <si>
    <t>&lt;1</t>
  </si>
  <si>
    <t>S</t>
  </si>
  <si>
    <t>Any OSHA (Federal or State) serious, willful, and/or repeat violations in the last five years?</t>
  </si>
  <si>
    <t>Documented Safety Program</t>
  </si>
  <si>
    <t>Safety (TRIR)</t>
  </si>
  <si>
    <t>Line of Credit?</t>
  </si>
  <si>
    <t>F</t>
  </si>
  <si>
    <t>Line of Credit Availability</t>
  </si>
  <si>
    <t>Working Capital Float</t>
  </si>
  <si>
    <t>60-90</t>
  </si>
  <si>
    <t>Days</t>
  </si>
  <si>
    <t>Bond Rate (over $500k must be bonded)</t>
  </si>
  <si>
    <t>% of Work Subcontracted</t>
  </si>
  <si>
    <t>21-49%</t>
  </si>
  <si>
    <t>Ranking</t>
  </si>
  <si>
    <t>lock cells, hide sheet</t>
  </si>
  <si>
    <t>Recommended Bid Maximum</t>
  </si>
  <si>
    <t>Reason/ Notes</t>
  </si>
  <si>
    <r>
      <t>Contractor References</t>
    </r>
    <r>
      <rPr>
        <i/>
        <sz val="10"/>
        <color theme="1"/>
        <rFont val="Aptos Narrow"/>
        <family val="2"/>
        <scheme val="minor"/>
      </rPr>
      <t xml:space="preserve"> (Owner, Developers or General Contractors)</t>
    </r>
  </si>
  <si>
    <r>
      <t xml:space="preserve">Safety
</t>
    </r>
    <r>
      <rPr>
        <i/>
        <sz val="10"/>
        <color theme="1"/>
        <rFont val="Aptos Narrow"/>
        <family val="2"/>
        <scheme val="minor"/>
      </rPr>
      <t>(From OSHA 300A Logs) Required for companies with 10+ employees. Petra may request additional information.</t>
    </r>
  </si>
  <si>
    <r>
      <rPr>
        <b/>
        <sz val="10"/>
        <color theme="1"/>
        <rFont val="Aptos Narrow"/>
        <family val="2"/>
        <scheme val="minor"/>
      </rPr>
      <t>Current Year EMR</t>
    </r>
    <r>
      <rPr>
        <sz val="10"/>
        <color theme="1"/>
        <rFont val="Aptos Narrow"/>
        <family val="2"/>
        <scheme val="minor"/>
      </rPr>
      <t xml:space="preserve"> (Experience Modification Rating)</t>
    </r>
  </si>
  <si>
    <r>
      <t xml:space="preserve">Financial - You can submit a copy of your Balance Sheet and income statement or provide the information below. </t>
    </r>
    <r>
      <rPr>
        <i/>
        <sz val="10"/>
        <color theme="1"/>
        <rFont val="Aptos Narrow"/>
        <family val="2"/>
        <scheme val="minor"/>
      </rPr>
      <t>Petra may request audited financial statements.</t>
    </r>
  </si>
  <si>
    <t>What percentage of your work do you subcontract to others?</t>
  </si>
  <si>
    <t>What scopes of work do you subcontract to others?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</si>
</sst>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mm/dd/yy;@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00000"/>
    <numFmt numFmtId="170" formatCode="0.000%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theme="1"/>
      <name val="Calibri"/>
      <family val="2"/>
    </font>
    <font>
      <b/>
      <u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rgb="FFFF0000"/>
      <name val="Aptos"/>
      <family val="2"/>
    </font>
    <font>
      <b/>
      <sz val="10"/>
      <name val="Calibri"/>
      <family val="2"/>
    </font>
    <font>
      <b/>
      <sz val="10"/>
      <color rgb="FFFF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9">
    <xf numFmtId="0" fontId="0" fillId="0" borderId="0" xfId="0"/>
    <xf numFmtId="0" fontId="2" fillId="5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5" borderId="1" xfId="0" applyFont="1" applyFill="1" applyBorder="1"/>
    <xf numFmtId="0" fontId="2" fillId="7" borderId="1" xfId="0" applyFont="1" applyFill="1" applyBorder="1" applyAlignment="1">
      <alignment vertical="top" wrapText="1"/>
    </xf>
    <xf numFmtId="0" fontId="3" fillId="0" borderId="0" xfId="0" applyFont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3" fillId="0" borderId="1" xfId="3" applyFont="1" applyFill="1" applyBorder="1" applyAlignment="1">
      <alignment horizontal="center"/>
    </xf>
    <xf numFmtId="9" fontId="3" fillId="0" borderId="0" xfId="3" applyFont="1" applyFill="1" applyBorder="1" applyAlignment="1">
      <alignment horizontal="center"/>
    </xf>
    <xf numFmtId="9" fontId="3" fillId="0" borderId="1" xfId="3" quotePrefix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0" xfId="0" quotePrefix="1" applyFont="1"/>
    <xf numFmtId="2" fontId="2" fillId="0" borderId="1" xfId="1" applyNumberFormat="1" applyFont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3" fillId="0" borderId="28" xfId="0" applyFont="1" applyBorder="1"/>
    <xf numFmtId="0" fontId="3" fillId="2" borderId="28" xfId="0" applyFont="1" applyFill="1" applyBorder="1" applyAlignment="1">
      <alignment horizontal="center"/>
    </xf>
    <xf numFmtId="0" fontId="5" fillId="0" borderId="0" xfId="0" applyFont="1"/>
    <xf numFmtId="0" fontId="2" fillId="2" borderId="28" xfId="0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10" borderId="28" xfId="0" applyFont="1" applyFill="1" applyBorder="1" applyAlignment="1">
      <alignment horizontal="center"/>
    </xf>
    <xf numFmtId="9" fontId="3" fillId="0" borderId="28" xfId="3" applyFont="1" applyBorder="1"/>
    <xf numFmtId="0" fontId="2" fillId="4" borderId="29" xfId="0" applyFont="1" applyFill="1" applyBorder="1" applyAlignment="1">
      <alignment horizontal="center"/>
    </xf>
    <xf numFmtId="166" fontId="3" fillId="2" borderId="28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2" fillId="8" borderId="28" xfId="0" applyFont="1" applyFill="1" applyBorder="1"/>
    <xf numFmtId="0" fontId="2" fillId="8" borderId="47" xfId="0" applyFont="1" applyFill="1" applyBorder="1" applyAlignment="1">
      <alignment horizontal="center"/>
    </xf>
    <xf numFmtId="14" fontId="6" fillId="8" borderId="1" xfId="0" applyNumberFormat="1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9" xfId="0" applyFont="1" applyBorder="1" applyProtection="1">
      <protection locked="0"/>
    </xf>
    <xf numFmtId="0" fontId="8" fillId="0" borderId="20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9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6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169" fontId="8" fillId="0" borderId="1" xfId="0" applyNumberFormat="1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13" xfId="0" applyFont="1" applyBorder="1" applyProtection="1">
      <protection locked="0"/>
    </xf>
    <xf numFmtId="0" fontId="8" fillId="0" borderId="22" xfId="0" applyFont="1" applyBorder="1" applyProtection="1">
      <protection locked="0"/>
    </xf>
    <xf numFmtId="0" fontId="8" fillId="0" borderId="13" xfId="0" applyFont="1" applyBorder="1" applyAlignment="1" applyProtection="1">
      <alignment horizontal="center"/>
      <protection locked="0"/>
    </xf>
    <xf numFmtId="43" fontId="8" fillId="0" borderId="0" xfId="1" applyFont="1" applyFill="1"/>
    <xf numFmtId="0" fontId="12" fillId="0" borderId="15" xfId="0" applyFont="1" applyBorder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21" xfId="0" applyFont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 vertical="top"/>
      <protection locked="0"/>
    </xf>
    <xf numFmtId="164" fontId="8" fillId="0" borderId="1" xfId="0" applyNumberFormat="1" applyFont="1" applyBorder="1" applyProtection="1">
      <protection locked="0"/>
    </xf>
    <xf numFmtId="0" fontId="8" fillId="0" borderId="23" xfId="0" applyFont="1" applyBorder="1" applyProtection="1">
      <protection locked="0"/>
    </xf>
    <xf numFmtId="164" fontId="8" fillId="0" borderId="23" xfId="0" applyNumberFormat="1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Alignment="1" applyProtection="1">
      <alignment horizontal="center" vertical="top"/>
      <protection locked="0"/>
    </xf>
    <xf numFmtId="0" fontId="9" fillId="2" borderId="13" xfId="0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166" fontId="8" fillId="0" borderId="1" xfId="1" applyNumberFormat="1" applyFont="1" applyFill="1" applyBorder="1" applyProtection="1">
      <protection locked="0"/>
    </xf>
    <xf numFmtId="166" fontId="8" fillId="0" borderId="14" xfId="1" applyNumberFormat="1" applyFont="1" applyFill="1" applyBorder="1" applyProtection="1">
      <protection locked="0"/>
    </xf>
    <xf numFmtId="0" fontId="8" fillId="0" borderId="15" xfId="0" applyFont="1" applyBorder="1" applyProtection="1">
      <protection locked="0"/>
    </xf>
    <xf numFmtId="0" fontId="9" fillId="2" borderId="1" xfId="0" applyFont="1" applyFill="1" applyBorder="1" applyAlignment="1" applyProtection="1">
      <alignment horizontal="right" vertical="top" wrapText="1"/>
      <protection locked="0"/>
    </xf>
    <xf numFmtId="43" fontId="8" fillId="0" borderId="13" xfId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8" fillId="0" borderId="38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2" borderId="30" xfId="0" applyFont="1" applyFill="1" applyBorder="1" applyAlignment="1" applyProtection="1">
      <alignment horizontal="center" vertical="top" wrapText="1"/>
      <protection locked="0"/>
    </xf>
    <xf numFmtId="0" fontId="8" fillId="2" borderId="31" xfId="0" applyFont="1" applyFill="1" applyBorder="1" applyAlignment="1" applyProtection="1">
      <alignment horizontal="center" vertical="top" wrapText="1"/>
      <protection locked="0"/>
    </xf>
    <xf numFmtId="0" fontId="8" fillId="2" borderId="30" xfId="0" applyFont="1" applyFill="1" applyBorder="1" applyProtection="1">
      <protection locked="0"/>
    </xf>
    <xf numFmtId="167" fontId="8" fillId="2" borderId="31" xfId="2" applyNumberFormat="1" applyFont="1" applyFill="1" applyBorder="1" applyProtection="1">
      <protection locked="0"/>
    </xf>
    <xf numFmtId="0" fontId="8" fillId="2" borderId="32" xfId="0" applyFont="1" applyFill="1" applyBorder="1" applyProtection="1">
      <protection locked="0"/>
    </xf>
    <xf numFmtId="167" fontId="8" fillId="2" borderId="33" xfId="2" applyNumberFormat="1" applyFont="1" applyFill="1" applyBorder="1" applyProtection="1">
      <protection locked="0"/>
    </xf>
    <xf numFmtId="44" fontId="8" fillId="0" borderId="0" xfId="2" applyFont="1" applyBorder="1" applyProtection="1">
      <protection locked="0"/>
    </xf>
    <xf numFmtId="44" fontId="8" fillId="0" borderId="42" xfId="2" applyFont="1" applyBorder="1" applyProtection="1">
      <protection locked="0"/>
    </xf>
    <xf numFmtId="0" fontId="9" fillId="0" borderId="38" xfId="0" applyFont="1" applyBorder="1" applyProtection="1">
      <protection locked="0"/>
    </xf>
    <xf numFmtId="0" fontId="8" fillId="0" borderId="49" xfId="0" applyFont="1" applyBorder="1" applyAlignment="1" applyProtection="1">
      <alignment horizontal="center"/>
      <protection locked="0"/>
    </xf>
    <xf numFmtId="167" fontId="8" fillId="0" borderId="50" xfId="2" applyNumberFormat="1" applyFont="1" applyFill="1" applyBorder="1" applyProtection="1">
      <protection locked="0"/>
    </xf>
    <xf numFmtId="0" fontId="9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167" fontId="8" fillId="0" borderId="51" xfId="2" applyNumberFormat="1" applyFont="1" applyFill="1" applyBorder="1" applyProtection="1">
      <protection locked="0"/>
    </xf>
    <xf numFmtId="44" fontId="8" fillId="0" borderId="45" xfId="2" applyFont="1" applyBorder="1" applyProtection="1">
      <protection locked="0"/>
    </xf>
    <xf numFmtId="0" fontId="9" fillId="0" borderId="37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10" fontId="8" fillId="0" borderId="1" xfId="3" applyNumberFormat="1" applyFont="1" applyFill="1" applyBorder="1" applyAlignment="1" applyProtection="1">
      <alignment horizontal="center"/>
      <protection locked="0"/>
    </xf>
    <xf numFmtId="167" fontId="8" fillId="0" borderId="1" xfId="2" applyNumberFormat="1" applyFont="1" applyFill="1" applyBorder="1" applyProtection="1">
      <protection locked="0"/>
    </xf>
    <xf numFmtId="9" fontId="8" fillId="0" borderId="1" xfId="3" applyFont="1" applyFill="1" applyBorder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4" applyFont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9" fillId="2" borderId="14" xfId="0" applyFont="1" applyFill="1" applyBorder="1" applyAlignment="1" applyProtection="1">
      <alignment horizontal="center" wrapText="1"/>
      <protection locked="0"/>
    </xf>
    <xf numFmtId="0" fontId="8" fillId="0" borderId="52" xfId="0" applyFont="1" applyBorder="1" applyAlignment="1" applyProtection="1">
      <alignment horizontal="center" vertical="top"/>
      <protection locked="0"/>
    </xf>
    <xf numFmtId="0" fontId="8" fillId="0" borderId="53" xfId="0" applyFont="1" applyBorder="1" applyAlignment="1" applyProtection="1">
      <alignment horizontal="center" vertical="top"/>
      <protection locked="0"/>
    </xf>
    <xf numFmtId="0" fontId="8" fillId="0" borderId="54" xfId="0" applyFont="1" applyBorder="1" applyAlignment="1" applyProtection="1">
      <alignment horizontal="center" vertical="top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165" fontId="8" fillId="0" borderId="23" xfId="0" applyNumberFormat="1" applyFont="1" applyBorder="1" applyAlignment="1" applyProtection="1">
      <alignment horizontal="center"/>
      <protection locked="0"/>
    </xf>
    <xf numFmtId="165" fontId="8" fillId="0" borderId="1" xfId="0" applyNumberFormat="1" applyFont="1" applyBorder="1" applyAlignment="1" applyProtection="1">
      <alignment horizontal="center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14" xfId="0" applyFont="1" applyBorder="1" applyAlignment="1" applyProtection="1">
      <alignment horizontal="center" vertical="top"/>
      <protection locked="0"/>
    </xf>
    <xf numFmtId="0" fontId="8" fillId="0" borderId="22" xfId="0" applyFont="1" applyBorder="1" applyAlignment="1" applyProtection="1">
      <alignment horizontal="center" vertical="top"/>
      <protection locked="0"/>
    </xf>
    <xf numFmtId="0" fontId="8" fillId="0" borderId="23" xfId="0" applyFont="1" applyBorder="1" applyAlignment="1" applyProtection="1">
      <alignment horizontal="center" vertical="top"/>
      <protection locked="0"/>
    </xf>
    <xf numFmtId="0" fontId="8" fillId="0" borderId="24" xfId="0" applyFont="1" applyBorder="1" applyAlignment="1" applyProtection="1">
      <alignment horizontal="center" vertical="top"/>
      <protection locked="0"/>
    </xf>
    <xf numFmtId="0" fontId="9" fillId="0" borderId="37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9" fillId="0" borderId="41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6" xfId="0" applyFont="1" applyBorder="1" applyAlignment="1" applyProtection="1">
      <alignment horizontal="left" vertical="top" wrapText="1"/>
      <protection locked="0"/>
    </xf>
    <xf numFmtId="43" fontId="9" fillId="2" borderId="1" xfId="1" applyFont="1" applyFill="1" applyBorder="1" applyAlignment="1" applyProtection="1">
      <alignment horizontal="center" vertical="top" wrapText="1"/>
      <protection locked="0"/>
    </xf>
    <xf numFmtId="43" fontId="9" fillId="2" borderId="14" xfId="1" applyFont="1" applyFill="1" applyBorder="1" applyAlignment="1" applyProtection="1">
      <alignment horizontal="center" vertical="top" wrapText="1"/>
      <protection locked="0"/>
    </xf>
    <xf numFmtId="0" fontId="9" fillId="2" borderId="34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9" fillId="2" borderId="36" xfId="0" applyFont="1" applyFill="1" applyBorder="1" applyAlignment="1" applyProtection="1">
      <alignment horizontal="center"/>
      <protection locked="0"/>
    </xf>
    <xf numFmtId="0" fontId="9" fillId="2" borderId="46" xfId="0" applyFont="1" applyFill="1" applyBorder="1" applyAlignment="1" applyProtection="1">
      <alignment horizontal="center"/>
      <protection locked="0"/>
    </xf>
    <xf numFmtId="0" fontId="9" fillId="2" borderId="4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 wrapText="1"/>
      <protection locked="0"/>
    </xf>
    <xf numFmtId="0" fontId="10" fillId="0" borderId="1" xfId="4" applyFont="1" applyBorder="1" applyAlignment="1" applyProtection="1">
      <alignment horizontal="center"/>
      <protection locked="0"/>
    </xf>
    <xf numFmtId="0" fontId="6" fillId="9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70" fontId="4" fillId="0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1461135</xdr:colOff>
      <xdr:row>2</xdr:row>
      <xdr:rowOff>35679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BBD8EB-F9CA-A8F9-62D0-27C2EB6CA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6113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A72A6-87CB-4956-9E30-B8642A721857}">
  <sheetPr>
    <pageSetUpPr fitToPage="1"/>
  </sheetPr>
  <dimension ref="A1:O79"/>
  <sheetViews>
    <sheetView showGridLines="0" tabSelected="1" zoomScaleNormal="100" workbookViewId="0">
      <selection activeCell="A77" sqref="A77"/>
    </sheetView>
  </sheetViews>
  <sheetFormatPr defaultRowHeight="13.5" x14ac:dyDescent="0.25"/>
  <cols>
    <col min="1" max="1" width="31" style="49" customWidth="1"/>
    <col min="2" max="2" width="23.140625" style="49" customWidth="1"/>
    <col min="3" max="3" width="16.42578125" style="49" bestFit="1" customWidth="1"/>
    <col min="4" max="4" width="15.28515625" style="49" customWidth="1"/>
    <col min="5" max="5" width="15.85546875" style="49" customWidth="1"/>
    <col min="6" max="6" width="13.85546875" style="49" customWidth="1"/>
    <col min="7" max="7" width="15" style="49" customWidth="1"/>
    <col min="8" max="11" width="9.140625" style="49"/>
    <col min="12" max="12" width="30.85546875" style="49" bestFit="1" customWidth="1"/>
    <col min="13" max="13" width="14" style="49" bestFit="1" customWidth="1"/>
    <col min="14" max="14" width="25.5703125" style="49" bestFit="1" customWidth="1"/>
    <col min="15" max="15" width="35.28515625" style="49" bestFit="1" customWidth="1"/>
    <col min="16" max="16" width="9.140625" style="49"/>
    <col min="17" max="17" width="23.85546875" style="49" bestFit="1" customWidth="1"/>
    <col min="18" max="18" width="26.85546875" style="49" bestFit="1" customWidth="1"/>
    <col min="19" max="16384" width="9.140625" style="49"/>
  </cols>
  <sheetData>
    <row r="1" spans="1:7" x14ac:dyDescent="0.25">
      <c r="A1" s="16"/>
    </row>
    <row r="3" spans="1:7" ht="6" customHeight="1" x14ac:dyDescent="0.25"/>
    <row r="4" spans="1:7" x14ac:dyDescent="0.25">
      <c r="A4" s="110" t="s">
        <v>0</v>
      </c>
      <c r="B4" s="110"/>
      <c r="C4" s="110"/>
      <c r="D4" s="110"/>
      <c r="E4" s="110"/>
      <c r="F4" s="110"/>
      <c r="G4" s="110"/>
    </row>
    <row r="5" spans="1:7" x14ac:dyDescent="0.25">
      <c r="A5" s="111" t="s">
        <v>1</v>
      </c>
      <c r="B5" s="111"/>
      <c r="C5" s="111"/>
      <c r="D5" s="111"/>
      <c r="E5" s="111"/>
      <c r="F5" s="111"/>
      <c r="G5" s="111"/>
    </row>
    <row r="6" spans="1:7" ht="14.25" thickBot="1" x14ac:dyDescent="0.3">
      <c r="A6" s="111"/>
      <c r="B6" s="111"/>
      <c r="C6" s="111"/>
      <c r="D6" s="111"/>
      <c r="E6" s="111"/>
      <c r="F6" s="111"/>
      <c r="G6" s="111"/>
    </row>
    <row r="7" spans="1:7" x14ac:dyDescent="0.25">
      <c r="A7" s="50" t="s">
        <v>2</v>
      </c>
      <c r="B7" s="113"/>
      <c r="C7" s="113"/>
      <c r="D7" s="113"/>
      <c r="E7" s="51"/>
      <c r="F7" s="51"/>
      <c r="G7" s="52"/>
    </row>
    <row r="8" spans="1:7" x14ac:dyDescent="0.25">
      <c r="A8" s="53" t="s">
        <v>3</v>
      </c>
      <c r="B8" s="114"/>
      <c r="C8" s="114"/>
      <c r="D8" s="114"/>
      <c r="E8" s="54"/>
      <c r="F8" s="54"/>
      <c r="G8" s="55"/>
    </row>
    <row r="9" spans="1:7" x14ac:dyDescent="0.25">
      <c r="A9" s="53" t="s">
        <v>4</v>
      </c>
      <c r="B9" s="115"/>
      <c r="C9" s="115"/>
      <c r="D9" s="115"/>
      <c r="E9" s="54"/>
      <c r="F9" s="54"/>
      <c r="G9" s="55"/>
    </row>
    <row r="10" spans="1:7" x14ac:dyDescent="0.25">
      <c r="A10" s="53" t="s">
        <v>5</v>
      </c>
      <c r="B10" s="115"/>
      <c r="C10" s="115"/>
      <c r="D10" s="115"/>
      <c r="E10" s="54"/>
      <c r="F10" s="54"/>
      <c r="G10" s="55"/>
    </row>
    <row r="11" spans="1:7" x14ac:dyDescent="0.25">
      <c r="A11" s="53" t="s">
        <v>6</v>
      </c>
      <c r="B11" s="56"/>
      <c r="C11" s="57" t="s">
        <v>7</v>
      </c>
      <c r="D11" s="58"/>
      <c r="E11" s="54"/>
      <c r="F11" s="54"/>
      <c r="G11" s="55"/>
    </row>
    <row r="12" spans="1:7" x14ac:dyDescent="0.25">
      <c r="A12" s="53" t="s">
        <v>8</v>
      </c>
      <c r="B12" s="116"/>
      <c r="C12" s="116"/>
      <c r="D12" s="116"/>
      <c r="E12" s="54"/>
      <c r="F12" s="54"/>
      <c r="G12" s="55"/>
    </row>
    <row r="13" spans="1:7" x14ac:dyDescent="0.25">
      <c r="A13" s="53" t="s">
        <v>9</v>
      </c>
      <c r="B13" s="117"/>
      <c r="C13" s="115"/>
      <c r="D13" s="115"/>
      <c r="E13" s="54"/>
      <c r="F13" s="54"/>
      <c r="G13" s="55"/>
    </row>
    <row r="14" spans="1:7" x14ac:dyDescent="0.25">
      <c r="A14" s="53" t="s">
        <v>10</v>
      </c>
      <c r="B14" s="115"/>
      <c r="C14" s="115"/>
      <c r="D14" s="115"/>
      <c r="E14" s="54"/>
      <c r="F14" s="54"/>
      <c r="G14" s="55"/>
    </row>
    <row r="15" spans="1:7" x14ac:dyDescent="0.25">
      <c r="A15" s="53" t="s">
        <v>11</v>
      </c>
      <c r="B15" s="115"/>
      <c r="C15" s="115"/>
      <c r="D15" s="115"/>
      <c r="E15" s="54"/>
      <c r="F15" s="54"/>
      <c r="G15" s="55"/>
    </row>
    <row r="16" spans="1:7" x14ac:dyDescent="0.25">
      <c r="A16" s="53" t="s">
        <v>12</v>
      </c>
      <c r="B16" s="54"/>
      <c r="C16" s="54"/>
      <c r="D16" s="54"/>
      <c r="E16" s="54"/>
      <c r="F16" s="54"/>
      <c r="G16" s="55"/>
    </row>
    <row r="17" spans="1:15" s="60" customFormat="1" x14ac:dyDescent="0.25">
      <c r="A17" s="59" t="s">
        <v>13</v>
      </c>
      <c r="B17" s="118" t="s">
        <v>14</v>
      </c>
      <c r="C17" s="118"/>
      <c r="D17" s="118" t="s">
        <v>15</v>
      </c>
      <c r="E17" s="118"/>
      <c r="F17" s="118" t="s">
        <v>16</v>
      </c>
      <c r="G17" s="119"/>
    </row>
    <row r="18" spans="1:15" x14ac:dyDescent="0.25">
      <c r="A18" s="61"/>
      <c r="B18" s="116"/>
      <c r="C18" s="116"/>
      <c r="D18" s="127"/>
      <c r="E18" s="127"/>
      <c r="F18" s="116"/>
      <c r="G18" s="123"/>
    </row>
    <row r="19" spans="1:15" x14ac:dyDescent="0.25">
      <c r="A19" s="61"/>
      <c r="B19" s="116"/>
      <c r="C19" s="116"/>
      <c r="D19" s="127"/>
      <c r="E19" s="127"/>
      <c r="F19" s="116"/>
      <c r="G19" s="123"/>
    </row>
    <row r="20" spans="1:15" x14ac:dyDescent="0.25">
      <c r="A20" s="61"/>
      <c r="B20" s="116"/>
      <c r="C20" s="116"/>
      <c r="D20" s="127"/>
      <c r="E20" s="127"/>
      <c r="F20" s="116"/>
      <c r="G20" s="123"/>
    </row>
    <row r="21" spans="1:15" x14ac:dyDescent="0.25">
      <c r="A21" s="61"/>
      <c r="B21" s="116"/>
      <c r="C21" s="116"/>
      <c r="D21" s="127"/>
      <c r="E21" s="127"/>
      <c r="F21" s="116"/>
      <c r="G21" s="123"/>
    </row>
    <row r="22" spans="1:15" ht="14.25" thickBot="1" x14ac:dyDescent="0.3">
      <c r="A22" s="62"/>
      <c r="B22" s="124"/>
      <c r="C22" s="124"/>
      <c r="D22" s="126"/>
      <c r="E22" s="126"/>
      <c r="F22" s="124"/>
      <c r="G22" s="125"/>
    </row>
    <row r="23" spans="1:15" ht="14.25" thickBot="1" x14ac:dyDescent="0.3">
      <c r="A23" s="54"/>
      <c r="B23" s="54"/>
      <c r="C23" s="54"/>
      <c r="D23" s="54"/>
      <c r="E23" s="54"/>
      <c r="F23" s="54"/>
      <c r="G23" s="54"/>
    </row>
    <row r="24" spans="1:15" x14ac:dyDescent="0.25">
      <c r="A24" s="50" t="s">
        <v>17</v>
      </c>
      <c r="B24" s="51"/>
      <c r="C24" s="51"/>
      <c r="D24" s="51"/>
      <c r="E24" s="51"/>
      <c r="F24" s="51"/>
      <c r="G24" s="52"/>
    </row>
    <row r="25" spans="1:15" ht="63.75" customHeight="1" x14ac:dyDescent="0.25">
      <c r="A25" s="63"/>
      <c r="B25" s="155" t="s">
        <v>18</v>
      </c>
      <c r="C25" s="155"/>
      <c r="D25" s="155"/>
      <c r="E25" s="155"/>
      <c r="F25" s="155"/>
      <c r="G25" s="156"/>
      <c r="O25" s="64"/>
    </row>
    <row r="26" spans="1:15" ht="50.25" customHeight="1" x14ac:dyDescent="0.25">
      <c r="A26" s="63"/>
      <c r="B26" s="155" t="s">
        <v>19</v>
      </c>
      <c r="C26" s="155"/>
      <c r="D26" s="155"/>
      <c r="E26" s="155"/>
      <c r="F26" s="155"/>
      <c r="G26" s="156"/>
    </row>
    <row r="27" spans="1:15" ht="50.25" customHeight="1" x14ac:dyDescent="0.25">
      <c r="A27" s="63"/>
      <c r="B27" s="155" t="s">
        <v>20</v>
      </c>
      <c r="C27" s="155"/>
      <c r="D27" s="155"/>
      <c r="E27" s="155"/>
      <c r="F27" s="155"/>
      <c r="G27" s="156"/>
    </row>
    <row r="28" spans="1:15" x14ac:dyDescent="0.25">
      <c r="A28" s="65" t="s">
        <v>21</v>
      </c>
      <c r="B28" s="54"/>
      <c r="C28" s="54"/>
      <c r="D28" s="54"/>
      <c r="E28" s="54"/>
      <c r="F28" s="54"/>
      <c r="G28" s="55"/>
    </row>
    <row r="29" spans="1:15" x14ac:dyDescent="0.25">
      <c r="A29" s="137"/>
      <c r="B29" s="138"/>
      <c r="C29" s="138"/>
      <c r="D29" s="138"/>
      <c r="E29" s="138"/>
      <c r="F29" s="138"/>
      <c r="G29" s="139"/>
    </row>
    <row r="30" spans="1:15" x14ac:dyDescent="0.25">
      <c r="A30" s="137"/>
      <c r="B30" s="138"/>
      <c r="C30" s="138"/>
      <c r="D30" s="138"/>
      <c r="E30" s="138"/>
      <c r="F30" s="138"/>
      <c r="G30" s="139"/>
    </row>
    <row r="31" spans="1:15" ht="14.25" thickBot="1" x14ac:dyDescent="0.3">
      <c r="A31" s="140"/>
      <c r="B31" s="141"/>
      <c r="C31" s="141"/>
      <c r="D31" s="141"/>
      <c r="E31" s="141"/>
      <c r="F31" s="141"/>
      <c r="G31" s="142"/>
    </row>
    <row r="32" spans="1:15" ht="14.25" thickBot="1" x14ac:dyDescent="0.3">
      <c r="A32" s="66"/>
      <c r="B32" s="66"/>
      <c r="C32" s="66"/>
      <c r="D32" s="66"/>
      <c r="E32" s="66"/>
      <c r="F32" s="66"/>
      <c r="G32" s="66"/>
    </row>
    <row r="33" spans="1:7" x14ac:dyDescent="0.25">
      <c r="A33" s="50" t="s">
        <v>88</v>
      </c>
      <c r="B33" s="51"/>
      <c r="C33" s="51"/>
      <c r="D33" s="51"/>
      <c r="E33" s="51"/>
      <c r="F33" s="51"/>
      <c r="G33" s="67"/>
    </row>
    <row r="34" spans="1:7" x14ac:dyDescent="0.25">
      <c r="A34" s="59" t="s">
        <v>22</v>
      </c>
      <c r="B34" s="68" t="s">
        <v>23</v>
      </c>
      <c r="C34" s="68" t="s">
        <v>24</v>
      </c>
      <c r="D34" s="135" t="s">
        <v>25</v>
      </c>
      <c r="E34" s="136"/>
      <c r="F34" s="54"/>
      <c r="G34" s="69"/>
    </row>
    <row r="35" spans="1:7" x14ac:dyDescent="0.25">
      <c r="A35" s="61"/>
      <c r="B35" s="56"/>
      <c r="C35" s="70"/>
      <c r="D35" s="160"/>
      <c r="E35" s="116"/>
      <c r="F35" s="54"/>
      <c r="G35" s="69"/>
    </row>
    <row r="36" spans="1:7" x14ac:dyDescent="0.25">
      <c r="A36" s="61"/>
      <c r="B36" s="56"/>
      <c r="C36" s="70"/>
      <c r="D36" s="116"/>
      <c r="E36" s="116"/>
      <c r="F36" s="54"/>
      <c r="G36" s="69"/>
    </row>
    <row r="37" spans="1:7" ht="14.25" thickBot="1" x14ac:dyDescent="0.3">
      <c r="A37" s="62"/>
      <c r="B37" s="71"/>
      <c r="C37" s="72"/>
      <c r="D37" s="124"/>
      <c r="E37" s="124"/>
      <c r="F37" s="73"/>
      <c r="G37" s="74"/>
    </row>
    <row r="38" spans="1:7" ht="14.25" thickBot="1" x14ac:dyDescent="0.3">
      <c r="A38" s="54"/>
      <c r="B38" s="54"/>
      <c r="C38" s="54"/>
      <c r="D38" s="54"/>
      <c r="E38" s="54"/>
      <c r="F38" s="54"/>
      <c r="G38" s="54"/>
    </row>
    <row r="39" spans="1:7" ht="35.25" customHeight="1" x14ac:dyDescent="0.25">
      <c r="A39" s="157" t="s">
        <v>89</v>
      </c>
      <c r="B39" s="158"/>
      <c r="C39" s="158"/>
      <c r="D39" s="158"/>
      <c r="E39" s="158"/>
      <c r="F39" s="158"/>
      <c r="G39" s="159"/>
    </row>
    <row r="40" spans="1:7" ht="62.25" customHeight="1" x14ac:dyDescent="0.25">
      <c r="A40" s="75" t="s">
        <v>26</v>
      </c>
      <c r="B40" s="76" t="s">
        <v>27</v>
      </c>
      <c r="C40" s="77" t="s">
        <v>28</v>
      </c>
      <c r="D40" s="77" t="s">
        <v>29</v>
      </c>
      <c r="E40" s="77" t="s">
        <v>30</v>
      </c>
      <c r="F40" s="76" t="s">
        <v>31</v>
      </c>
      <c r="G40" s="78" t="s">
        <v>32</v>
      </c>
    </row>
    <row r="41" spans="1:7" x14ac:dyDescent="0.25">
      <c r="A41" s="61"/>
      <c r="B41" s="79"/>
      <c r="C41" s="79"/>
      <c r="D41" s="79"/>
      <c r="E41" s="79"/>
      <c r="F41" s="79"/>
      <c r="G41" s="80"/>
    </row>
    <row r="42" spans="1:7" x14ac:dyDescent="0.25">
      <c r="A42" s="61"/>
      <c r="B42" s="79"/>
      <c r="C42" s="79"/>
      <c r="D42" s="79"/>
      <c r="E42" s="79"/>
      <c r="F42" s="79"/>
      <c r="G42" s="80"/>
    </row>
    <row r="43" spans="1:7" x14ac:dyDescent="0.25">
      <c r="A43" s="61"/>
      <c r="B43" s="79"/>
      <c r="C43" s="79"/>
      <c r="D43" s="79"/>
      <c r="E43" s="79"/>
      <c r="F43" s="79"/>
      <c r="G43" s="80"/>
    </row>
    <row r="44" spans="1:7" x14ac:dyDescent="0.25">
      <c r="A44" s="81"/>
      <c r="B44" s="54"/>
      <c r="C44" s="54"/>
      <c r="D44" s="54"/>
      <c r="E44" s="82" t="s">
        <v>33</v>
      </c>
      <c r="F44" s="148" t="str">
        <f>IF(G41="","MISSING SAFETY DATA",((B41+C41+E41)*200000)/G41)</f>
        <v>MISSING SAFETY DATA</v>
      </c>
      <c r="G44" s="149"/>
    </row>
    <row r="45" spans="1:7" x14ac:dyDescent="0.25">
      <c r="A45" s="83"/>
      <c r="B45" s="54" t="s">
        <v>90</v>
      </c>
      <c r="C45" s="54"/>
      <c r="D45" s="54"/>
      <c r="E45" s="54"/>
      <c r="F45" s="54"/>
      <c r="G45" s="55"/>
    </row>
    <row r="46" spans="1:7" x14ac:dyDescent="0.25">
      <c r="A46" s="61"/>
      <c r="B46" s="84" t="s">
        <v>34</v>
      </c>
      <c r="C46" s="54"/>
      <c r="D46" s="54"/>
      <c r="E46" s="54"/>
      <c r="F46" s="54"/>
      <c r="G46" s="55"/>
    </row>
    <row r="47" spans="1:7" x14ac:dyDescent="0.25">
      <c r="A47" s="81"/>
      <c r="B47" s="54"/>
      <c r="C47" s="54"/>
      <c r="D47" s="54"/>
      <c r="E47" s="54"/>
      <c r="F47" s="54"/>
      <c r="G47" s="55"/>
    </row>
    <row r="48" spans="1:7" ht="15.75" customHeight="1" x14ac:dyDescent="0.25">
      <c r="A48" s="61"/>
      <c r="B48" s="146" t="s">
        <v>35</v>
      </c>
      <c r="C48" s="146"/>
      <c r="D48" s="146"/>
      <c r="E48" s="146"/>
      <c r="F48" s="146"/>
      <c r="G48" s="147"/>
    </row>
    <row r="49" spans="1:7" ht="15" customHeight="1" x14ac:dyDescent="0.25">
      <c r="A49" s="81"/>
      <c r="B49" s="146"/>
      <c r="C49" s="146"/>
      <c r="D49" s="146"/>
      <c r="E49" s="146"/>
      <c r="F49" s="146"/>
      <c r="G49" s="147"/>
    </row>
    <row r="50" spans="1:7" x14ac:dyDescent="0.25">
      <c r="A50" s="65" t="s">
        <v>21</v>
      </c>
      <c r="B50" s="54"/>
      <c r="C50" s="54"/>
      <c r="D50" s="54"/>
      <c r="E50" s="54"/>
      <c r="F50" s="54"/>
      <c r="G50" s="55"/>
    </row>
    <row r="51" spans="1:7" x14ac:dyDescent="0.25">
      <c r="A51" s="137"/>
      <c r="B51" s="138"/>
      <c r="C51" s="138"/>
      <c r="D51" s="138"/>
      <c r="E51" s="138"/>
      <c r="F51" s="138"/>
      <c r="G51" s="139"/>
    </row>
    <row r="52" spans="1:7" x14ac:dyDescent="0.25">
      <c r="A52" s="137"/>
      <c r="B52" s="138"/>
      <c r="C52" s="138"/>
      <c r="D52" s="138"/>
      <c r="E52" s="138"/>
      <c r="F52" s="138"/>
      <c r="G52" s="139"/>
    </row>
    <row r="53" spans="1:7" ht="14.25" thickBot="1" x14ac:dyDescent="0.3">
      <c r="A53" s="140"/>
      <c r="B53" s="141"/>
      <c r="C53" s="141"/>
      <c r="D53" s="141"/>
      <c r="E53" s="141"/>
      <c r="F53" s="141"/>
      <c r="G53" s="142"/>
    </row>
    <row r="54" spans="1:7" x14ac:dyDescent="0.25">
      <c r="A54" s="54"/>
      <c r="B54" s="54"/>
      <c r="C54" s="54"/>
      <c r="D54" s="54"/>
      <c r="E54" s="54"/>
      <c r="F54" s="54"/>
      <c r="G54" s="54"/>
    </row>
    <row r="55" spans="1:7" ht="42.75" customHeight="1" x14ac:dyDescent="0.25">
      <c r="A55" s="143" t="s">
        <v>91</v>
      </c>
      <c r="B55" s="144"/>
      <c r="C55" s="144"/>
      <c r="D55" s="144"/>
      <c r="E55" s="144"/>
      <c r="F55" s="144"/>
      <c r="G55" s="145"/>
    </row>
    <row r="56" spans="1:7" x14ac:dyDescent="0.25">
      <c r="A56" s="85"/>
      <c r="B56" s="54"/>
      <c r="D56" s="54"/>
      <c r="E56" s="54"/>
      <c r="F56" s="54"/>
      <c r="G56" s="86"/>
    </row>
    <row r="57" spans="1:7" x14ac:dyDescent="0.25">
      <c r="A57" s="150" t="s">
        <v>36</v>
      </c>
      <c r="B57" s="151"/>
      <c r="C57" s="54"/>
      <c r="D57" s="54"/>
      <c r="E57" s="54"/>
      <c r="F57" s="54"/>
      <c r="G57" s="86"/>
    </row>
    <row r="58" spans="1:7" x14ac:dyDescent="0.25">
      <c r="A58" s="87" t="s">
        <v>37</v>
      </c>
      <c r="B58" s="88" t="s">
        <v>38</v>
      </c>
      <c r="C58" s="54"/>
      <c r="D58" s="54"/>
      <c r="E58" s="54"/>
      <c r="F58" s="54"/>
      <c r="G58" s="86"/>
    </row>
    <row r="59" spans="1:7" x14ac:dyDescent="0.25">
      <c r="A59" s="89"/>
      <c r="B59" s="90"/>
      <c r="C59" s="54"/>
      <c r="D59" s="54"/>
      <c r="E59" s="54"/>
      <c r="F59" s="54"/>
      <c r="G59" s="86"/>
    </row>
    <row r="60" spans="1:7" x14ac:dyDescent="0.25">
      <c r="A60" s="89"/>
      <c r="B60" s="90"/>
      <c r="C60" s="54"/>
      <c r="D60" s="54"/>
      <c r="E60" s="54"/>
      <c r="F60" s="54"/>
      <c r="G60" s="86"/>
    </row>
    <row r="61" spans="1:7" x14ac:dyDescent="0.25">
      <c r="A61" s="91"/>
      <c r="B61" s="92"/>
      <c r="C61" s="54"/>
      <c r="D61" s="54"/>
      <c r="E61" s="54"/>
      <c r="F61" s="54"/>
      <c r="G61" s="86"/>
    </row>
    <row r="62" spans="1:7" x14ac:dyDescent="0.25">
      <c r="A62" s="85"/>
      <c r="B62" s="54"/>
      <c r="C62" s="54"/>
      <c r="D62" s="93"/>
      <c r="E62" s="93"/>
      <c r="F62" s="54"/>
      <c r="G62" s="94"/>
    </row>
    <row r="63" spans="1:7" x14ac:dyDescent="0.25">
      <c r="A63" s="152" t="s">
        <v>39</v>
      </c>
      <c r="B63" s="153"/>
      <c r="C63" s="153"/>
      <c r="D63" s="154"/>
      <c r="E63" s="54"/>
      <c r="F63" s="54"/>
      <c r="G63" s="94"/>
    </row>
    <row r="64" spans="1:7" x14ac:dyDescent="0.25">
      <c r="A64" s="95" t="s">
        <v>40</v>
      </c>
      <c r="D64" s="96"/>
      <c r="E64" s="54"/>
      <c r="F64" s="54"/>
      <c r="G64" s="94"/>
    </row>
    <row r="65" spans="1:7" x14ac:dyDescent="0.25">
      <c r="A65" s="95" t="s">
        <v>41</v>
      </c>
      <c r="D65" s="97"/>
      <c r="E65" s="54"/>
      <c r="F65" s="54"/>
      <c r="G65" s="94"/>
    </row>
    <row r="66" spans="1:7" x14ac:dyDescent="0.25">
      <c r="A66" s="95" t="s">
        <v>42</v>
      </c>
      <c r="D66" s="97"/>
      <c r="E66" s="54"/>
      <c r="F66" s="54"/>
      <c r="G66" s="94"/>
    </row>
    <row r="67" spans="1:7" x14ac:dyDescent="0.25">
      <c r="A67" s="98" t="s">
        <v>43</v>
      </c>
      <c r="B67" s="99"/>
      <c r="C67" s="99"/>
      <c r="D67" s="100"/>
      <c r="E67" s="99"/>
      <c r="F67" s="99"/>
      <c r="G67" s="101"/>
    </row>
    <row r="68" spans="1:7" ht="6" customHeight="1" x14ac:dyDescent="0.25">
      <c r="A68" s="54"/>
      <c r="B68" s="54"/>
      <c r="C68" s="54"/>
      <c r="D68" s="54"/>
      <c r="E68" s="54"/>
      <c r="F68" s="54"/>
      <c r="G68" s="54"/>
    </row>
    <row r="69" spans="1:7" x14ac:dyDescent="0.25">
      <c r="A69" s="102" t="s">
        <v>44</v>
      </c>
      <c r="B69" s="103"/>
      <c r="C69" s="103"/>
      <c r="D69" s="104"/>
      <c r="E69" s="103"/>
      <c r="F69" s="103"/>
      <c r="G69" s="105"/>
    </row>
    <row r="70" spans="1:7" x14ac:dyDescent="0.25">
      <c r="A70" s="95" t="s">
        <v>45</v>
      </c>
      <c r="B70" s="54"/>
      <c r="C70" s="54"/>
      <c r="D70" s="106"/>
      <c r="E70" s="54"/>
      <c r="F70" s="54"/>
      <c r="G70" s="86"/>
    </row>
    <row r="71" spans="1:7" x14ac:dyDescent="0.25">
      <c r="A71" s="95" t="s">
        <v>46</v>
      </c>
      <c r="B71" s="54"/>
      <c r="C71" s="54"/>
      <c r="D71" s="107"/>
      <c r="E71" s="54"/>
      <c r="F71" s="54"/>
      <c r="G71" s="86"/>
    </row>
    <row r="72" spans="1:7" x14ac:dyDescent="0.25">
      <c r="A72" s="95" t="s">
        <v>47</v>
      </c>
      <c r="B72" s="54"/>
      <c r="C72" s="54"/>
      <c r="D72" s="107"/>
      <c r="E72" s="54"/>
      <c r="F72" s="54"/>
      <c r="G72" s="86"/>
    </row>
    <row r="73" spans="1:7" x14ac:dyDescent="0.25">
      <c r="A73" s="95" t="s">
        <v>48</v>
      </c>
      <c r="B73" s="54"/>
      <c r="C73" s="54"/>
      <c r="D73" s="107"/>
      <c r="E73" s="54"/>
      <c r="F73" s="54"/>
      <c r="G73" s="86"/>
    </row>
    <row r="74" spans="1:7" x14ac:dyDescent="0.25">
      <c r="A74" s="95" t="s">
        <v>92</v>
      </c>
      <c r="B74" s="54"/>
      <c r="C74" s="54"/>
      <c r="D74" s="108"/>
      <c r="E74" s="54"/>
      <c r="F74" s="54"/>
      <c r="G74" s="86"/>
    </row>
    <row r="75" spans="1:7" x14ac:dyDescent="0.25">
      <c r="A75" s="95" t="s">
        <v>93</v>
      </c>
      <c r="B75" s="54"/>
      <c r="C75" s="120"/>
      <c r="D75" s="121"/>
      <c r="E75" s="121"/>
      <c r="F75" s="121"/>
      <c r="G75" s="122"/>
    </row>
    <row r="76" spans="1:7" x14ac:dyDescent="0.25">
      <c r="A76" s="112" t="s">
        <v>50</v>
      </c>
      <c r="B76" s="112"/>
      <c r="C76" s="112"/>
      <c r="D76" s="112"/>
      <c r="E76" s="112"/>
      <c r="F76" s="112"/>
      <c r="G76" s="112"/>
    </row>
    <row r="77" spans="1:7" ht="15" customHeight="1" x14ac:dyDescent="0.25">
      <c r="A77" s="109"/>
      <c r="B77" s="128" t="s">
        <v>51</v>
      </c>
      <c r="C77" s="128"/>
      <c r="D77" s="128"/>
      <c r="E77" s="128"/>
      <c r="F77" s="109"/>
      <c r="G77" s="109"/>
    </row>
    <row r="78" spans="1:7" x14ac:dyDescent="0.25">
      <c r="A78" s="54"/>
      <c r="B78" s="129"/>
      <c r="C78" s="130"/>
      <c r="D78" s="130"/>
      <c r="E78" s="131"/>
      <c r="F78" s="54"/>
      <c r="G78" s="54"/>
    </row>
    <row r="79" spans="1:7" x14ac:dyDescent="0.25">
      <c r="A79" s="54"/>
      <c r="B79" s="132"/>
      <c r="C79" s="133"/>
      <c r="D79" s="133"/>
      <c r="E79" s="134"/>
      <c r="F79" s="54"/>
      <c r="G79" s="54"/>
    </row>
  </sheetData>
  <mergeCells count="47">
    <mergeCell ref="B25:G25"/>
    <mergeCell ref="B26:G26"/>
    <mergeCell ref="B27:G27"/>
    <mergeCell ref="A39:G39"/>
    <mergeCell ref="D35:E35"/>
    <mergeCell ref="D36:E36"/>
    <mergeCell ref="D37:E37"/>
    <mergeCell ref="B77:E77"/>
    <mergeCell ref="B78:E79"/>
    <mergeCell ref="D34:E34"/>
    <mergeCell ref="A29:G31"/>
    <mergeCell ref="A55:G55"/>
    <mergeCell ref="B48:G49"/>
    <mergeCell ref="A51:G53"/>
    <mergeCell ref="F44:G44"/>
    <mergeCell ref="A57:B57"/>
    <mergeCell ref="A63:D63"/>
    <mergeCell ref="F18:G18"/>
    <mergeCell ref="F19:G19"/>
    <mergeCell ref="F20:G20"/>
    <mergeCell ref="F21:G21"/>
    <mergeCell ref="B22:C22"/>
    <mergeCell ref="B18:C18"/>
    <mergeCell ref="B19:C19"/>
    <mergeCell ref="B20:C20"/>
    <mergeCell ref="F22:G22"/>
    <mergeCell ref="D22:E22"/>
    <mergeCell ref="D18:E18"/>
    <mergeCell ref="D19:E19"/>
    <mergeCell ref="D20:E20"/>
    <mergeCell ref="D21:E21"/>
    <mergeCell ref="A4:G4"/>
    <mergeCell ref="A5:G6"/>
    <mergeCell ref="A76:G76"/>
    <mergeCell ref="B7:D7"/>
    <mergeCell ref="B8:D8"/>
    <mergeCell ref="B9:D9"/>
    <mergeCell ref="B10:D10"/>
    <mergeCell ref="B12:D12"/>
    <mergeCell ref="B13:D13"/>
    <mergeCell ref="B14:D14"/>
    <mergeCell ref="B17:C17"/>
    <mergeCell ref="B15:D15"/>
    <mergeCell ref="B21:C21"/>
    <mergeCell ref="F17:G17"/>
    <mergeCell ref="C75:G75"/>
    <mergeCell ref="D17:E17"/>
  </mergeCells>
  <conditionalFormatting sqref="F44:G44">
    <cfRule type="containsText" dxfId="0" priority="1" operator="containsText" text="Missing">
      <formula>NOT(ISERROR(SEARCH("Missing",F44)))</formula>
    </cfRule>
  </conditionalFormatting>
  <dataValidations disablePrompts="1" count="1">
    <dataValidation type="list" allowBlank="1" showInputMessage="1" showErrorMessage="1" sqref="A25:A27 A48 D69 A46 D64" xr:uid="{05114127-45E9-4480-B62A-22849B996718}">
      <formula1>"YES,NO"</formula1>
    </dataValidation>
  </dataValidations>
  <printOptions horizontalCentered="1"/>
  <pageMargins left="0.25" right="0.25" top="0.75" bottom="0.75" header="0.3" footer="0.3"/>
  <pageSetup scale="89" fitToHeight="0" orientation="portrait" r:id="rId1"/>
  <headerFooter>
    <oddFooter>&amp;CPetra, Inc. 2760 West Excursion, Suite 310, Meridian, ID 83642    208-323-4500 &amp;     Page [Page] of &amp;N  6-19-24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2A58-633F-428F-A8A4-5398751081D1}">
  <sheetPr>
    <tabColor rgb="FFFF0000"/>
  </sheetPr>
  <dimension ref="A1:R30"/>
  <sheetViews>
    <sheetView zoomScaleNormal="100" workbookViewId="0">
      <selection activeCell="B1" sqref="B1"/>
    </sheetView>
  </sheetViews>
  <sheetFormatPr defaultRowHeight="12.75" x14ac:dyDescent="0.2"/>
  <cols>
    <col min="1" max="1" width="47.28515625" style="16" bestFit="1" customWidth="1"/>
    <col min="2" max="2" width="34" style="16" bestFit="1" customWidth="1"/>
    <col min="3" max="4" width="9.140625" style="16"/>
    <col min="5" max="5" width="6.42578125" style="16" customWidth="1"/>
    <col min="6" max="9" width="9.140625" style="16"/>
    <col min="10" max="10" width="0" style="16" hidden="1" customWidth="1"/>
    <col min="11" max="11" width="9.140625" style="16"/>
    <col min="12" max="12" width="13" style="16" bestFit="1" customWidth="1"/>
    <col min="13" max="13" width="9.140625" style="16"/>
    <col min="14" max="14" width="10.42578125" style="16" bestFit="1" customWidth="1"/>
    <col min="15" max="16383" width="9.140625" style="16"/>
    <col min="16384" max="16384" width="9.140625" style="16" bestFit="1"/>
  </cols>
  <sheetData>
    <row r="1" spans="1:18" x14ac:dyDescent="0.2">
      <c r="A1" s="7"/>
      <c r="B1" s="8" t="str">
        <f>IF(Survey!B7="","",Survey!B7)</f>
        <v/>
      </c>
      <c r="C1" s="9"/>
      <c r="D1" s="9"/>
    </row>
    <row r="2" spans="1:18" x14ac:dyDescent="0.2">
      <c r="A2" s="11" t="s">
        <v>52</v>
      </c>
      <c r="B2" s="40"/>
      <c r="C2" s="10" t="s">
        <v>53</v>
      </c>
      <c r="D2" s="10" t="s">
        <v>54</v>
      </c>
      <c r="K2" s="34" t="s">
        <v>55</v>
      </c>
      <c r="L2" s="34">
        <f>90*5</f>
        <v>450</v>
      </c>
    </row>
    <row r="3" spans="1:18" x14ac:dyDescent="0.2">
      <c r="A3" s="11" t="str">
        <f>A23</f>
        <v>Ranking</v>
      </c>
      <c r="B3" s="46" t="str">
        <f ca="1">CONCATENATE(B23,B24)</f>
        <v>D0</v>
      </c>
      <c r="C3" s="10"/>
      <c r="D3" s="10"/>
      <c r="F3" s="162" t="s">
        <v>56</v>
      </c>
      <c r="G3" s="162"/>
      <c r="H3" s="162"/>
      <c r="K3" s="36"/>
      <c r="L3" s="36"/>
      <c r="N3" s="166" t="s">
        <v>57</v>
      </c>
      <c r="O3" s="167"/>
      <c r="P3" s="167"/>
      <c r="Q3" s="167"/>
      <c r="R3" s="168"/>
    </row>
    <row r="4" spans="1:18" x14ac:dyDescent="0.2">
      <c r="A4" s="11" t="str">
        <f>A19</f>
        <v>Can you provide a payment and performance bond?</v>
      </c>
      <c r="B4" s="164" t="str">
        <f>B19</f>
        <v>LEFT BLANK</v>
      </c>
      <c r="C4" s="10"/>
      <c r="D4" s="10"/>
      <c r="F4" s="10"/>
      <c r="G4" s="10"/>
      <c r="H4" s="10"/>
      <c r="K4" s="36"/>
      <c r="L4" s="36"/>
      <c r="N4" s="163"/>
      <c r="O4" s="163"/>
      <c r="P4" s="163"/>
      <c r="Q4" s="163"/>
      <c r="R4" s="163"/>
    </row>
    <row r="5" spans="1:18" x14ac:dyDescent="0.2">
      <c r="A5" s="11" t="str">
        <f>A20</f>
        <v>Bond Rate (over $500k must be bonded)</v>
      </c>
      <c r="B5" s="165" t="str">
        <f>B20</f>
        <v>LEFT BLANK</v>
      </c>
      <c r="C5" s="10"/>
      <c r="D5" s="10"/>
      <c r="F5" s="10"/>
      <c r="G5" s="10"/>
      <c r="H5" s="10"/>
      <c r="K5" s="36"/>
      <c r="L5" s="36"/>
      <c r="N5" s="163"/>
      <c r="O5" s="163"/>
      <c r="P5" s="163"/>
      <c r="Q5" s="163"/>
      <c r="R5" s="163"/>
    </row>
    <row r="6" spans="1:18" x14ac:dyDescent="0.2">
      <c r="A6" s="11" t="str">
        <f>A24</f>
        <v>Recommended Bid Maximum</v>
      </c>
      <c r="B6" s="164" t="str">
        <f>B24</f>
        <v>0</v>
      </c>
      <c r="C6" s="10"/>
      <c r="D6" s="10"/>
      <c r="F6" s="10"/>
      <c r="G6" s="10"/>
      <c r="H6" s="10"/>
      <c r="K6" s="36"/>
      <c r="L6" s="36"/>
      <c r="N6" s="163"/>
      <c r="O6" s="163"/>
      <c r="P6" s="163"/>
      <c r="Q6" s="163"/>
      <c r="R6" s="163"/>
    </row>
    <row r="7" spans="1:18" x14ac:dyDescent="0.2">
      <c r="A7" s="11" t="str">
        <f>Survey!A15</f>
        <v>Which states can you work in?</v>
      </c>
      <c r="B7" s="17">
        <f>Survey!B15</f>
        <v>0</v>
      </c>
      <c r="C7" s="10"/>
      <c r="D7" s="10"/>
      <c r="F7" s="1">
        <v>1</v>
      </c>
      <c r="G7" s="1">
        <v>5</v>
      </c>
      <c r="H7" s="1">
        <v>10</v>
      </c>
      <c r="K7" s="36"/>
      <c r="L7" s="36"/>
      <c r="N7" s="30" t="s">
        <v>58</v>
      </c>
      <c r="O7" s="38" t="s">
        <v>13</v>
      </c>
      <c r="P7" s="1">
        <v>1</v>
      </c>
      <c r="Q7" s="1">
        <v>5</v>
      </c>
      <c r="R7" s="1">
        <v>10</v>
      </c>
    </row>
    <row r="8" spans="1:18" x14ac:dyDescent="0.2">
      <c r="A8" s="11" t="s">
        <v>59</v>
      </c>
      <c r="B8" s="27" t="str">
        <f ca="1">IF(Survey!B12="","LEFT BLANK",YEAR(NOW())-Survey!B12)</f>
        <v>LEFT BLANK</v>
      </c>
      <c r="C8" s="12" t="str">
        <f ca="1">IF(B8="LEFT BLANK","",IF(B8&lt;F8,P8,IF(B8&lt;G8,Q8,R8)))</f>
        <v/>
      </c>
      <c r="D8" s="12" t="str">
        <f ca="1">IF(C8=1,"ALERT","")</f>
        <v/>
      </c>
      <c r="F8" s="2">
        <v>3</v>
      </c>
      <c r="G8" s="2">
        <v>5</v>
      </c>
      <c r="H8" s="2">
        <v>10</v>
      </c>
      <c r="I8" s="26"/>
      <c r="K8" s="34" t="s">
        <v>60</v>
      </c>
      <c r="L8" s="34">
        <f>75*5</f>
        <v>375</v>
      </c>
      <c r="N8" s="47">
        <v>3</v>
      </c>
      <c r="O8" s="35" t="s">
        <v>61</v>
      </c>
      <c r="P8" s="35">
        <f>N8*$F$7</f>
        <v>3</v>
      </c>
      <c r="Q8" s="35">
        <f>N8*$G$7</f>
        <v>15</v>
      </c>
      <c r="R8" s="35">
        <f>N8*$H$7</f>
        <v>30</v>
      </c>
    </row>
    <row r="9" spans="1:18" x14ac:dyDescent="0.2">
      <c r="A9" s="11" t="s">
        <v>62</v>
      </c>
      <c r="B9" s="17" t="str">
        <f>IF(Survey!A25="","LEFT BLANK",IF(AND(Survey!A25="No",Survey!A26="NO",Survey!A27="NO"),"NO","YES"))</f>
        <v>LEFT BLANK</v>
      </c>
      <c r="C9" s="12" t="str">
        <f>IF(B9="LEFT BLANK","",IF(B9="YES",P9,R9))</f>
        <v/>
      </c>
      <c r="D9" s="12" t="str">
        <f t="shared" ref="D9:D21" si="0">IF(C9=1,"ALERT","")</f>
        <v/>
      </c>
      <c r="F9" s="3" t="s">
        <v>63</v>
      </c>
      <c r="G9" s="4"/>
      <c r="H9" s="3" t="s">
        <v>64</v>
      </c>
      <c r="K9" s="34" t="s">
        <v>61</v>
      </c>
      <c r="L9" s="34">
        <f>65*5</f>
        <v>325</v>
      </c>
      <c r="N9" s="35">
        <v>6</v>
      </c>
      <c r="O9" s="35" t="s">
        <v>61</v>
      </c>
      <c r="P9" s="35">
        <f t="shared" ref="P9:P21" si="1">N9*$F$7</f>
        <v>6</v>
      </c>
      <c r="Q9" s="35">
        <f t="shared" ref="Q9:Q21" si="2">N9*$G$7</f>
        <v>30</v>
      </c>
      <c r="R9" s="35">
        <f t="shared" ref="R9:R21" si="3">N9*$H$7</f>
        <v>60</v>
      </c>
    </row>
    <row r="10" spans="1:18" x14ac:dyDescent="0.2">
      <c r="A10" s="11" t="s">
        <v>65</v>
      </c>
      <c r="B10" s="29" t="str">
        <f>IF(Survey!B59="","LEFT BLANK",AVERAGE(Survey!B59:B61))</f>
        <v>LEFT BLANK</v>
      </c>
      <c r="C10" s="4"/>
      <c r="D10" s="4"/>
      <c r="F10" s="4"/>
      <c r="G10" s="4"/>
      <c r="H10" s="4"/>
      <c r="K10" s="34" t="s">
        <v>66</v>
      </c>
      <c r="L10" s="34">
        <f>50*5</f>
        <v>250</v>
      </c>
      <c r="N10" s="36"/>
      <c r="O10" s="36"/>
      <c r="P10" s="36">
        <f t="shared" si="1"/>
        <v>0</v>
      </c>
      <c r="Q10" s="36">
        <f t="shared" si="2"/>
        <v>0</v>
      </c>
      <c r="R10" s="36">
        <f t="shared" si="3"/>
        <v>0</v>
      </c>
    </row>
    <row r="11" spans="1:18" x14ac:dyDescent="0.2">
      <c r="A11" s="11" t="s">
        <v>67</v>
      </c>
      <c r="B11" s="17" t="str">
        <f>IF(Survey!F41="","LEFT BLANK",AVERAGE(Survey!F41:F43))</f>
        <v>LEFT BLANK</v>
      </c>
      <c r="C11" s="12" t="str">
        <f>IF(B11="LEFT BLANK","",IF(B11&lt;F11,P11,IF(B11&lt;G11,Q11,R11)))</f>
        <v/>
      </c>
      <c r="D11" s="12" t="str">
        <f t="shared" si="0"/>
        <v/>
      </c>
      <c r="F11" s="2">
        <v>15</v>
      </c>
      <c r="G11" s="5">
        <v>30</v>
      </c>
      <c r="H11" s="5" t="s">
        <v>68</v>
      </c>
      <c r="K11" s="36"/>
      <c r="L11" s="36"/>
      <c r="N11" s="35">
        <v>1</v>
      </c>
      <c r="O11" s="35" t="s">
        <v>61</v>
      </c>
      <c r="P11" s="35">
        <f t="shared" si="1"/>
        <v>1</v>
      </c>
      <c r="Q11" s="35">
        <f t="shared" si="2"/>
        <v>5</v>
      </c>
      <c r="R11" s="35">
        <f t="shared" si="3"/>
        <v>10</v>
      </c>
    </row>
    <row r="12" spans="1:18" x14ac:dyDescent="0.2">
      <c r="A12" s="11" t="s">
        <v>69</v>
      </c>
      <c r="B12" s="17" t="str">
        <f>IF(Survey!A45="","LEFT BLANK",Survey!A45)</f>
        <v>LEFT BLANK</v>
      </c>
      <c r="C12" s="12" t="str">
        <f>IF(B12="LEFT BLANK","",IF(B12&gt;F12,P12,IF(B12=G12,Q12,R12)))</f>
        <v/>
      </c>
      <c r="D12" s="12" t="str">
        <f t="shared" si="0"/>
        <v/>
      </c>
      <c r="F12" s="2">
        <v>1.01</v>
      </c>
      <c r="G12" s="2">
        <v>1</v>
      </c>
      <c r="H12" s="2" t="s">
        <v>70</v>
      </c>
      <c r="K12" s="36"/>
      <c r="L12" s="36"/>
      <c r="N12" s="35">
        <v>8</v>
      </c>
      <c r="O12" s="35" t="s">
        <v>71</v>
      </c>
      <c r="P12" s="35">
        <f t="shared" si="1"/>
        <v>8</v>
      </c>
      <c r="Q12" s="35">
        <f t="shared" si="2"/>
        <v>40</v>
      </c>
      <c r="R12" s="35">
        <f t="shared" si="3"/>
        <v>80</v>
      </c>
    </row>
    <row r="13" spans="1:18" ht="25.5" x14ac:dyDescent="0.2">
      <c r="A13" s="13" t="s">
        <v>72</v>
      </c>
      <c r="B13" s="17" t="str">
        <f>IF(Survey!A48="","LEFT BLANK",Survey!A48)</f>
        <v>LEFT BLANK</v>
      </c>
      <c r="C13" s="12" t="str">
        <f>IF(B13="LEFT BLANK","",IF(B13="NO",R13,P13))</f>
        <v/>
      </c>
      <c r="D13" s="12" t="str">
        <f t="shared" si="0"/>
        <v/>
      </c>
      <c r="F13" s="3" t="s">
        <v>63</v>
      </c>
      <c r="G13" s="4"/>
      <c r="H13" s="3" t="s">
        <v>64</v>
      </c>
      <c r="I13" s="26"/>
      <c r="K13" s="32">
        <v>1</v>
      </c>
      <c r="L13" s="39">
        <v>2000000</v>
      </c>
      <c r="N13" s="35">
        <v>4</v>
      </c>
      <c r="O13" s="35" t="s">
        <v>71</v>
      </c>
      <c r="P13" s="35">
        <f t="shared" si="1"/>
        <v>4</v>
      </c>
      <c r="Q13" s="35">
        <f t="shared" si="2"/>
        <v>20</v>
      </c>
      <c r="R13" s="35">
        <f t="shared" si="3"/>
        <v>40</v>
      </c>
    </row>
    <row r="14" spans="1:18" x14ac:dyDescent="0.2">
      <c r="A14" s="11" t="s">
        <v>73</v>
      </c>
      <c r="B14" s="17" t="str">
        <f>IF(Survey!A46="","LEFT BLANK",Survey!A46)</f>
        <v>LEFT BLANK</v>
      </c>
      <c r="C14" s="12" t="str">
        <f>IF(B14="LEFT BLANK","",IF(B14="Yes",R14,P14))</f>
        <v/>
      </c>
      <c r="D14" s="12" t="str">
        <f t="shared" si="0"/>
        <v/>
      </c>
      <c r="F14" s="3" t="s">
        <v>64</v>
      </c>
      <c r="G14" s="4"/>
      <c r="H14" s="3" t="s">
        <v>63</v>
      </c>
      <c r="K14" s="32">
        <v>2</v>
      </c>
      <c r="L14" s="39">
        <v>500000</v>
      </c>
      <c r="N14" s="35">
        <v>1</v>
      </c>
      <c r="O14" s="35" t="s">
        <v>71</v>
      </c>
      <c r="P14" s="35">
        <f t="shared" si="1"/>
        <v>1</v>
      </c>
      <c r="Q14" s="35">
        <f t="shared" si="2"/>
        <v>5</v>
      </c>
      <c r="R14" s="35">
        <f t="shared" si="3"/>
        <v>10</v>
      </c>
    </row>
    <row r="15" spans="1:18" x14ac:dyDescent="0.2">
      <c r="A15" s="11" t="s">
        <v>74</v>
      </c>
      <c r="B15" s="18" t="str">
        <f>IF(Survey!F44="MISSING SAFETY DATA","LEFT BLANK",Survey!F44)</f>
        <v>LEFT BLANK</v>
      </c>
      <c r="C15" s="12">
        <f>IF(B15&lt;H15,R15,IF(B15&gt;=F15,P15,Q15))</f>
        <v>5</v>
      </c>
      <c r="D15" s="12" t="str">
        <f t="shared" si="0"/>
        <v/>
      </c>
      <c r="F15" s="19">
        <v>5</v>
      </c>
      <c r="G15" s="19">
        <v>3</v>
      </c>
      <c r="H15" s="19">
        <v>2</v>
      </c>
      <c r="K15" s="32">
        <v>3</v>
      </c>
      <c r="L15" s="39">
        <v>100000</v>
      </c>
      <c r="N15" s="35">
        <v>5</v>
      </c>
      <c r="O15" s="35" t="s">
        <v>71</v>
      </c>
      <c r="P15" s="35">
        <f t="shared" si="1"/>
        <v>5</v>
      </c>
      <c r="Q15" s="35">
        <f t="shared" si="2"/>
        <v>25</v>
      </c>
      <c r="R15" s="35">
        <f t="shared" si="3"/>
        <v>50</v>
      </c>
    </row>
    <row r="16" spans="1:18" x14ac:dyDescent="0.2">
      <c r="A16" s="11" t="s">
        <v>75</v>
      </c>
      <c r="B16" s="18" t="str">
        <f>IF(Survey!D64="","LEFT BLANK",Survey!D64)</f>
        <v>LEFT BLANK</v>
      </c>
      <c r="C16" s="12" t="str">
        <f>IF(B16="LEFT BLANK","",IF(B16="Yes",R16,P16))</f>
        <v/>
      </c>
      <c r="D16" s="12" t="str">
        <f t="shared" si="0"/>
        <v/>
      </c>
      <c r="F16" s="19" t="s">
        <v>64</v>
      </c>
      <c r="G16" s="19"/>
      <c r="H16" s="19" t="s">
        <v>63</v>
      </c>
      <c r="K16" s="32">
        <v>4</v>
      </c>
      <c r="L16" s="39">
        <v>0</v>
      </c>
      <c r="N16" s="35">
        <v>2</v>
      </c>
      <c r="O16" s="35" t="s">
        <v>76</v>
      </c>
      <c r="P16" s="35">
        <f t="shared" si="1"/>
        <v>2</v>
      </c>
      <c r="Q16" s="35">
        <f t="shared" si="2"/>
        <v>10</v>
      </c>
      <c r="R16" s="35">
        <f t="shared" si="3"/>
        <v>20</v>
      </c>
    </row>
    <row r="17" spans="1:18" x14ac:dyDescent="0.2">
      <c r="A17" s="11" t="s">
        <v>77</v>
      </c>
      <c r="B17" s="18" t="str">
        <f>IF(Survey!D66="","LEFT BLANK",Survey!D66)</f>
        <v>LEFT BLANK</v>
      </c>
      <c r="C17" s="4"/>
      <c r="D17" s="4"/>
      <c r="F17" s="4"/>
      <c r="G17" s="4"/>
      <c r="H17" s="4"/>
      <c r="N17" s="35">
        <v>4</v>
      </c>
      <c r="O17" s="35" t="s">
        <v>76</v>
      </c>
      <c r="P17" s="35">
        <f t="shared" si="1"/>
        <v>4</v>
      </c>
      <c r="Q17" s="35">
        <f t="shared" si="2"/>
        <v>20</v>
      </c>
      <c r="R17" s="35">
        <f t="shared" si="3"/>
        <v>40</v>
      </c>
    </row>
    <row r="18" spans="1:18" x14ac:dyDescent="0.2">
      <c r="A18" s="11" t="s">
        <v>78</v>
      </c>
      <c r="B18" s="20" t="str">
        <f>IF(Survey!D67="","LEFT BLANK",(Survey!D66/(Survey!D67/365)))</f>
        <v>LEFT BLANK</v>
      </c>
      <c r="C18" s="12" t="str">
        <f>IF(B18="LEFT BLANK","",IF(B18&gt;H18,R18,IF(B18&lt;F18,P18,Q18)))</f>
        <v/>
      </c>
      <c r="D18" s="12" t="str">
        <f t="shared" si="0"/>
        <v/>
      </c>
      <c r="F18" s="2">
        <v>59</v>
      </c>
      <c r="G18" s="2" t="s">
        <v>79</v>
      </c>
      <c r="H18" s="19">
        <v>91</v>
      </c>
      <c r="I18" s="16" t="s">
        <v>80</v>
      </c>
      <c r="N18" s="35">
        <v>12</v>
      </c>
      <c r="O18" s="35" t="s">
        <v>76</v>
      </c>
      <c r="P18" s="35">
        <f t="shared" si="1"/>
        <v>12</v>
      </c>
      <c r="Q18" s="35">
        <f t="shared" si="2"/>
        <v>60</v>
      </c>
      <c r="R18" s="35">
        <f t="shared" si="3"/>
        <v>120</v>
      </c>
    </row>
    <row r="19" spans="1:18" x14ac:dyDescent="0.2">
      <c r="A19" s="11" t="s">
        <v>44</v>
      </c>
      <c r="B19" s="5" t="str">
        <f>IF(Survey!D69="","LEFT BLANK",Survey!D69)</f>
        <v>LEFT BLANK</v>
      </c>
      <c r="C19" s="12" t="str">
        <f>IF(B19="LEFT BLANK","",IF(B19="YES",R19,P19))</f>
        <v/>
      </c>
      <c r="D19" s="12" t="str">
        <f t="shared" si="0"/>
        <v/>
      </c>
      <c r="F19" s="6" t="s">
        <v>64</v>
      </c>
      <c r="G19" s="4"/>
      <c r="H19" s="6" t="s">
        <v>63</v>
      </c>
      <c r="N19" s="35">
        <v>8</v>
      </c>
      <c r="O19" s="35" t="s">
        <v>60</v>
      </c>
      <c r="P19" s="35">
        <f t="shared" si="1"/>
        <v>8</v>
      </c>
      <c r="Q19" s="35">
        <f t="shared" si="2"/>
        <v>40</v>
      </c>
      <c r="R19" s="35">
        <f t="shared" si="3"/>
        <v>80</v>
      </c>
    </row>
    <row r="20" spans="1:18" x14ac:dyDescent="0.2">
      <c r="A20" s="11" t="s">
        <v>81</v>
      </c>
      <c r="B20" s="48" t="str">
        <f>IF(Survey!D70="","LEFT BLANK",Survey!D70)</f>
        <v>LEFT BLANK</v>
      </c>
      <c r="C20" s="12" t="str">
        <f>IF(B20="LEFT BLANK","",IF(B20&gt;=F20,P20,IF(B20=H20,R20,Q20)))</f>
        <v/>
      </c>
      <c r="D20" s="12" t="str">
        <f t="shared" si="0"/>
        <v/>
      </c>
      <c r="F20" s="22">
        <v>0.05</v>
      </c>
      <c r="G20" s="22">
        <v>0.03</v>
      </c>
      <c r="H20" s="22">
        <v>0.01</v>
      </c>
      <c r="N20" s="35">
        <v>4</v>
      </c>
      <c r="O20" s="35" t="s">
        <v>60</v>
      </c>
      <c r="P20" s="35">
        <f t="shared" si="1"/>
        <v>4</v>
      </c>
      <c r="Q20" s="35">
        <f t="shared" si="2"/>
        <v>20</v>
      </c>
      <c r="R20" s="35">
        <f t="shared" si="3"/>
        <v>40</v>
      </c>
    </row>
    <row r="21" spans="1:18" x14ac:dyDescent="0.2">
      <c r="A21" s="11" t="s">
        <v>82</v>
      </c>
      <c r="B21" s="21" t="str">
        <f>IF(Survey!D74="","LEFT BLANK",Survey!D74)</f>
        <v>LEFT BLANK</v>
      </c>
      <c r="C21" s="43" t="str">
        <f>IF(B21="LEFT BLANK","",IF(B21&gt;F21,P21,IF(B21&lt;H21,R21,Q21)))</f>
        <v/>
      </c>
      <c r="D21" s="43" t="str">
        <f t="shared" si="0"/>
        <v/>
      </c>
      <c r="F21" s="24">
        <v>0.5</v>
      </c>
      <c r="G21" s="24" t="s">
        <v>83</v>
      </c>
      <c r="H21" s="24">
        <v>0.2</v>
      </c>
      <c r="L21" s="23"/>
      <c r="N21" s="35">
        <v>2</v>
      </c>
      <c r="O21" s="35" t="s">
        <v>61</v>
      </c>
      <c r="P21" s="35">
        <f t="shared" si="1"/>
        <v>2</v>
      </c>
      <c r="Q21" s="35">
        <f t="shared" si="2"/>
        <v>10</v>
      </c>
      <c r="R21" s="35">
        <f t="shared" si="3"/>
        <v>20</v>
      </c>
    </row>
    <row r="22" spans="1:18" x14ac:dyDescent="0.2">
      <c r="A22" s="14" t="s">
        <v>49</v>
      </c>
      <c r="B22" s="42" t="str">
        <f>IF(Survey!C75="","",Survey!C75)</f>
        <v/>
      </c>
      <c r="C22" s="45"/>
      <c r="D22" s="45"/>
      <c r="I22" s="26"/>
    </row>
    <row r="23" spans="1:18" x14ac:dyDescent="0.2">
      <c r="A23" s="14" t="s">
        <v>84</v>
      </c>
      <c r="B23" s="42" t="str">
        <f ca="1">IF($C$23&gt;=$L$2,$K$2,IF($C$23&lt;=$L$10,$K$10,IF(AND($C$23&gt;=$L$8,$C$23&lt;=$L$2),$K$8,IF(AND($C$23&gt;=$L$9,$C$23&lt;=$L$8),$K$9,$K$10))))</f>
        <v>D</v>
      </c>
      <c r="C23" s="41">
        <f ca="1">SUM(C8:C22)</f>
        <v>5</v>
      </c>
      <c r="D23" s="44"/>
      <c r="F23" s="161" t="s">
        <v>85</v>
      </c>
      <c r="G23" s="161"/>
      <c r="H23" s="161"/>
    </row>
    <row r="24" spans="1:18" x14ac:dyDescent="0.2">
      <c r="A24" s="14" t="s">
        <v>86</v>
      </c>
      <c r="B24" s="28" t="str" cm="1">
        <f t="array" ref="B24">_xlfn.IFS(B10="LEFT BLANK","0",B10&gt;=L13,"1",B10&gt;=L14,"2",B10&gt;=L15,"3",TRUE,"4")</f>
        <v>0</v>
      </c>
      <c r="C24" s="9"/>
      <c r="D24" s="9"/>
    </row>
    <row r="25" spans="1:18" x14ac:dyDescent="0.2">
      <c r="A25" s="15" t="s">
        <v>87</v>
      </c>
      <c r="B25" s="25"/>
      <c r="C25" s="9"/>
      <c r="D25" s="9"/>
    </row>
    <row r="26" spans="1:18" ht="24" customHeight="1" x14ac:dyDescent="0.2">
      <c r="C26" s="9"/>
      <c r="D26" s="9"/>
      <c r="O26" s="31" t="s">
        <v>61</v>
      </c>
      <c r="P26" s="31">
        <f>N8+N9+N11+N21</f>
        <v>12</v>
      </c>
      <c r="Q26" s="37">
        <f>P26/SUM($P$26:$P$29)</f>
        <v>0.2</v>
      </c>
    </row>
    <row r="27" spans="1:18" ht="12.75" customHeight="1" x14ac:dyDescent="0.2">
      <c r="C27" s="9"/>
      <c r="O27" s="31" t="s">
        <v>71</v>
      </c>
      <c r="P27" s="31">
        <f>N12+N13+N14+N15</f>
        <v>18</v>
      </c>
      <c r="Q27" s="37">
        <f>P27/SUM($P$26:$P$29)</f>
        <v>0.3</v>
      </c>
    </row>
    <row r="28" spans="1:18" x14ac:dyDescent="0.2">
      <c r="C28" s="9"/>
      <c r="O28" s="31" t="s">
        <v>76</v>
      </c>
      <c r="P28" s="31">
        <f>N17+N18+N16</f>
        <v>18</v>
      </c>
      <c r="Q28" s="37">
        <f>P28/SUM($P$26:$P$29)</f>
        <v>0.3</v>
      </c>
    </row>
    <row r="29" spans="1:18" x14ac:dyDescent="0.2">
      <c r="B29" s="26"/>
      <c r="C29" s="9"/>
      <c r="O29" s="31" t="s">
        <v>60</v>
      </c>
      <c r="P29" s="31">
        <f>N19+N20</f>
        <v>12</v>
      </c>
      <c r="Q29" s="37">
        <f>P29/SUM($P$26:$P$29)</f>
        <v>0.2</v>
      </c>
    </row>
    <row r="30" spans="1:18" x14ac:dyDescent="0.2">
      <c r="B30" s="33"/>
      <c r="C30" s="9"/>
    </row>
  </sheetData>
  <sheetProtection algorithmName="SHA-512" hashValue="3QHSX2hAVg2ZkpPQmXnGl0NgJi3L5t9JytDuNMZQzuj3NAWnx5ucM8PyRbJayzcCp6Vy8e97jJssNas72Iay7Q==" saltValue="qwAERJMJOotxSzOlWLlXLQ==" spinCount="100000" sheet="1" objects="1" scenarios="1"/>
  <mergeCells count="3">
    <mergeCell ref="F23:H23"/>
    <mergeCell ref="F3:H3"/>
    <mergeCell ref="N3:R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18D0C21F23BF438817BC0D491D2485" ma:contentTypeVersion="22" ma:contentTypeDescription="Create a new document." ma:contentTypeScope="" ma:versionID="33ead9040ac5847d69403f81911b599e">
  <xsd:schema xmlns:xsd="http://www.w3.org/2001/XMLSchema" xmlns:xs="http://www.w3.org/2001/XMLSchema" xmlns:p="http://schemas.microsoft.com/office/2006/metadata/properties" xmlns:ns2="bca9fc20-6915-4c52-89fd-47bec5bf255f" xmlns:ns3="01c5adbe-6a3b-40d9-b474-6170e13ed4ff" targetNamespace="http://schemas.microsoft.com/office/2006/metadata/properties" ma:root="true" ma:fieldsID="725d8c13d611867ce6b5194eff676db8" ns2:_="" ns3:_="">
    <xsd:import namespace="bca9fc20-6915-4c52-89fd-47bec5bf255f"/>
    <xsd:import namespace="01c5adbe-6a3b-40d9-b474-6170e13ed4ff"/>
    <xsd:element name="properties">
      <xsd:complexType>
        <xsd:sequence>
          <xsd:element name="documentManagement">
            <xsd:complexType>
              <xsd:all>
                <xsd:element ref="ns2:Approved_x002f_Not_x0020_Approved" minOccurs="0"/>
                <xsd:element ref="ns2:DocuSign_x0020_Returned" minOccurs="0"/>
                <xsd:element ref="ns2:Director_x0020_Approval_x0020__x002d__x0020_Expiration_x0020_Date" minOccurs="0"/>
                <xsd:element ref="ns2:Licensed_x0020_in_x0020_these_x0020_States" minOccurs="0"/>
                <xsd:element ref="ns2:Contractor_x0020_License_x0020_Expiration_x0020_Date" minOccurs="0"/>
                <xsd:element ref="ns2:CSI_x0020_Code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Expir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9fc20-6915-4c52-89fd-47bec5bf255f" elementFormDefault="qualified">
    <xsd:import namespace="http://schemas.microsoft.com/office/2006/documentManagement/types"/>
    <xsd:import namespace="http://schemas.microsoft.com/office/infopath/2007/PartnerControls"/>
    <xsd:element name="Approved_x002f_Not_x0020_Approved" ma:index="2" nillable="true" ma:displayName="Grade" ma:format="Dropdown" ma:internalName="Approved_x002f_Not_x0020_Approved">
      <xsd:simpleType>
        <xsd:restriction base="dms:Choice">
          <xsd:enumeration value="A"/>
          <xsd:enumeration value="B"/>
          <xsd:enumeration value="C"/>
          <xsd:enumeration value="D"/>
        </xsd:restriction>
      </xsd:simpleType>
    </xsd:element>
    <xsd:element name="DocuSign_x0020_Returned" ma:index="3" nillable="true" ma:displayName="DocuSign Returned" ma:default="Yes" ma:format="Dropdown" ma:internalName="DocuSign_x0020_Returned">
      <xsd:simpleType>
        <xsd:restriction base="dms:Choice">
          <xsd:enumeration value="Yes"/>
          <xsd:enumeration value="No"/>
        </xsd:restriction>
      </xsd:simpleType>
    </xsd:element>
    <xsd:element name="Director_x0020_Approval_x0020__x002d__x0020_Expiration_x0020_Date" ma:index="4" nillable="true" ma:displayName="Director Approval - Expiration Date" ma:format="DateOnly" ma:internalName="Director_x0020_Approval_x0020__x002d__x0020_Expiration_x0020_Date">
      <xsd:simpleType>
        <xsd:restriction base="dms:DateTime"/>
      </xsd:simpleType>
    </xsd:element>
    <xsd:element name="Licensed_x0020_in_x0020_these_x0020_States" ma:index="5" nillable="true" ma:displayName="Licensed in these States" ma:format="Dropdown" ma:internalName="Licensed_x0020_in_x0020_these_x0020_States">
      <xsd:simpleType>
        <xsd:restriction base="dms:Note">
          <xsd:maxLength value="255"/>
        </xsd:restriction>
      </xsd:simpleType>
    </xsd:element>
    <xsd:element name="Contractor_x0020_License_x0020_Expiration_x0020_Date" ma:index="6" nillable="true" ma:displayName="Contractor License Expiration Date" ma:format="DateOnly" ma:internalName="Contractor_x0020_License_x0020_Expiration_x0020_Date">
      <xsd:simpleType>
        <xsd:restriction base="dms:DateTime"/>
      </xsd:simpleType>
    </xsd:element>
    <xsd:element name="CSI_x0020_Code" ma:index="7" nillable="true" ma:displayName="CSI Code" ma:default="Division 1 - General Requirements" ma:format="Dropdown" ma:internalName="CSI_x0020_Code">
      <xsd:simpleType>
        <xsd:restriction base="dms:Choice">
          <xsd:enumeration value="Division 1 - General Requirements"/>
          <xsd:enumeration value="Division 2 - Site Construction"/>
          <xsd:enumeration value="Division 3 - Concrete"/>
          <xsd:enumeration value="Division 4 - Masonry"/>
          <xsd:enumeration value="Division 5 - Metals"/>
          <xsd:enumeration value="Division 6 - Wood and Plastics"/>
          <xsd:enumeration value="Division 7 - Thermal and Moisture Protection Division 8 -"/>
          <xsd:enumeration value="Division 8 - Doors and Windows"/>
          <xsd:enumeration value="Division 9 - Finishes"/>
          <xsd:enumeration value="Division 10 - Specialties"/>
          <xsd:enumeration value="Division 11 - Equipment"/>
          <xsd:enumeration value="Division 12 - Furnishings"/>
          <xsd:enumeration value="Division 13 - Special Construction"/>
          <xsd:enumeration value="Division 14 - Conveying Systems"/>
          <xsd:enumeration value="Division 15 - Mechanical"/>
          <xsd:enumeration value="Division 16 - Electrical"/>
          <xsd:enumeration value="Division 20 - ABC Miscellaneou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0" ma:index="20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a6260a-c57a-4485-a8d8-693345989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xpiration" ma:index="29" ma:displayName="Expiration" ma:format="DateOnly" ma:internalName="Expirat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5adbe-6a3b-40d9-b474-6170e13ed4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667778-8e76-4f56-8e50-b217e5074f0b}" ma:internalName="TaxCatchAll" ma:showField="CatchAllData" ma:web="01c5adbe-6a3b-40d9-b474-6170e13ed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1c5adbe-6a3b-40d9-b474-6170e13ed4ff"/>
    <lcf76f155ced4ddcb4097134ff3c332f xmlns="bca9fc20-6915-4c52-89fd-47bec5bf255f">
      <Terms xmlns="http://schemas.microsoft.com/office/infopath/2007/PartnerControls"/>
    </lcf76f155ced4ddcb4097134ff3c332f>
    <DocuSign_x0020_Returned xmlns="bca9fc20-6915-4c52-89fd-47bec5bf255f">Yes</DocuSign_x0020_Returned>
    <Contractor_x0020_License_x0020_Expiration_x0020_Date xmlns="bca9fc20-6915-4c52-89fd-47bec5bf255f" xsi:nil="true"/>
    <CSI_x0020_Code xmlns="bca9fc20-6915-4c52-89fd-47bec5bf255f">Division 1 - General Requirements</CSI_x0020_Code>
    <Expiration xmlns="bca9fc20-6915-4c52-89fd-47bec5bf255f">2025-08-20T06:00:00+00:00</Expiration>
    <Approved_x002f_Not_x0020_Approved xmlns="bca9fc20-6915-4c52-89fd-47bec5bf255f" xsi:nil="true"/>
    <Licensed_x0020_in_x0020_these_x0020_States xmlns="bca9fc20-6915-4c52-89fd-47bec5bf255f" xsi:nil="true"/>
    <Notes0 xmlns="bca9fc20-6915-4c52-89fd-47bec5bf255f" xsi:nil="true"/>
    <Director_x0020_Approval_x0020__x002d__x0020_Expiration_x0020_Date xmlns="bca9fc20-6915-4c52-89fd-47bec5bf255f" xsi:nil="true"/>
  </documentManagement>
</p:properties>
</file>

<file path=customXml/itemProps1.xml><?xml version="1.0" encoding="utf-8"?>
<ds:datastoreItem xmlns:ds="http://schemas.openxmlformats.org/officeDocument/2006/customXml" ds:itemID="{036939A2-C90C-4D46-AF22-6A268688C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E251B2-1A72-4BDF-BA45-5C8DDABBB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9fc20-6915-4c52-89fd-47bec5bf255f"/>
    <ds:schemaRef ds:uri="01c5adbe-6a3b-40d9-b474-6170e13ed4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E5309D-3C3D-4B1E-B0D0-1A4CEE04468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1c5adbe-6a3b-40d9-b474-6170e13ed4ff"/>
    <ds:schemaRef ds:uri="bca9fc20-6915-4c52-89fd-47bec5bf255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Ranking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Pile</dc:creator>
  <cp:keywords/>
  <dc:description/>
  <cp:lastModifiedBy>Greta Skorupski</cp:lastModifiedBy>
  <cp:revision/>
  <dcterms:created xsi:type="dcterms:W3CDTF">2024-06-18T14:23:05Z</dcterms:created>
  <dcterms:modified xsi:type="dcterms:W3CDTF">2025-01-28T17:00:46Z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0x0101008F18D0C21F23BF438817BC0D491D2485</vt:lpwstr>
  </property>
  <property fmtid="{D5CDD505-2E9C-101B-9397-08002B2CF9AE}" pid="3" name="MediaServiceImageTags">
    <vt:lpwstr/>
  </property>
</Properties>
</file>